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9600" activeTab="1"/>
  </bookViews>
  <sheets>
    <sheet name="osszesites" sheetId="1" r:id="rId1"/>
    <sheet name="meccsek" sheetId="2" r:id="rId2"/>
    <sheet name="edzes" sheetId="3" r:id="rId3"/>
  </sheets>
  <definedNames/>
  <calcPr fullCalcOnLoad="1"/>
</workbook>
</file>

<file path=xl/sharedStrings.xml><?xml version="1.0" encoding="utf-8"?>
<sst xmlns="http://schemas.openxmlformats.org/spreadsheetml/2006/main" count="217" uniqueCount="106">
  <si>
    <t>Meccsrendezés</t>
  </si>
  <si>
    <t>Pályabérlet</t>
  </si>
  <si>
    <t>Min</t>
  </si>
  <si>
    <t>Max</t>
  </si>
  <si>
    <t>Mentők</t>
  </si>
  <si>
    <t>Biztonság</t>
  </si>
  <si>
    <t>Takarítás</t>
  </si>
  <si>
    <t>Jegyszedés</t>
  </si>
  <si>
    <t>Promóció</t>
  </si>
  <si>
    <t>Jegynyomtatás</t>
  </si>
  <si>
    <t>Egyéb</t>
  </si>
  <si>
    <t>Normál</t>
  </si>
  <si>
    <t>Speaker</t>
  </si>
  <si>
    <t>Hangosítás</t>
  </si>
  <si>
    <t>Utazás</t>
  </si>
  <si>
    <t>Kilóméterdíj</t>
  </si>
  <si>
    <t>Vipers</t>
  </si>
  <si>
    <t>Debrecen</t>
  </si>
  <si>
    <t>Győr</t>
  </si>
  <si>
    <t>Nagykanizsa</t>
  </si>
  <si>
    <t>Wolves</t>
  </si>
  <si>
    <t>Cowboys</t>
  </si>
  <si>
    <t>Titans</t>
  </si>
  <si>
    <t>Szolnok</t>
  </si>
  <si>
    <t>Opció1</t>
  </si>
  <si>
    <t>Opció2</t>
  </si>
  <si>
    <t>Pályafelszerelés amortizáció</t>
  </si>
  <si>
    <t>Átlag</t>
  </si>
  <si>
    <t>Összes átlag</t>
  </si>
  <si>
    <t>Vipers (BP)</t>
  </si>
  <si>
    <t>Hazai</t>
  </si>
  <si>
    <t>Összesen</t>
  </si>
  <si>
    <t>Oda-vissza</t>
  </si>
  <si>
    <t>Csak oda</t>
  </si>
  <si>
    <t>Megtett távolság</t>
  </si>
  <si>
    <t>Pályafelszerelés</t>
  </si>
  <si>
    <t>Egységár</t>
  </si>
  <si>
    <t>Darab</t>
  </si>
  <si>
    <t>Down jelző</t>
  </si>
  <si>
    <t>Yard jelző szett</t>
  </si>
  <si>
    <t>"Nyalóka"</t>
  </si>
  <si>
    <t>Kapufa szivacs</t>
  </si>
  <si>
    <t>Leírás</t>
  </si>
  <si>
    <t>Lineáris</t>
  </si>
  <si>
    <t>Futamidő</t>
  </si>
  <si>
    <t>Futamidő (év)</t>
  </si>
  <si>
    <t>Éves amortizáció</t>
  </si>
  <si>
    <t>Mérkőzésenként</t>
  </si>
  <si>
    <t>Mérkőzéslabda</t>
  </si>
  <si>
    <t>Edző labda</t>
  </si>
  <si>
    <t>Ütköző párna</t>
  </si>
  <si>
    <t>Lináris</t>
  </si>
  <si>
    <t>Edzőfelszerelés amortizáció</t>
  </si>
  <si>
    <t>Edzőfelszerelés</t>
  </si>
  <si>
    <t>Edzés költségek</t>
  </si>
  <si>
    <t>Rendezési költségek</t>
  </si>
  <si>
    <t>Utazási költségek</t>
  </si>
  <si>
    <t>Adminisztrációs költségek</t>
  </si>
  <si>
    <t>Kiadási oldal</t>
  </si>
  <si>
    <t>Div I</t>
  </si>
  <si>
    <t>Div II</t>
  </si>
  <si>
    <t>Szövetségi díjak</t>
  </si>
  <si>
    <t>Utazási költség Div I</t>
  </si>
  <si>
    <t>Utazási költség Div II</t>
  </si>
  <si>
    <t>2008 Párosítások Div I</t>
  </si>
  <si>
    <t>Távolságok Div I.</t>
  </si>
  <si>
    <t>Távolságok Div II.</t>
  </si>
  <si>
    <t>Nyíregyháza</t>
  </si>
  <si>
    <t>Miskolc</t>
  </si>
  <si>
    <t>Dunaújváros</t>
  </si>
  <si>
    <t>Eger</t>
  </si>
  <si>
    <t>Zalaegerszeg</t>
  </si>
  <si>
    <t>Pécs</t>
  </si>
  <si>
    <t>Veszprém</t>
  </si>
  <si>
    <t>Kaposvár</t>
  </si>
  <si>
    <t>Szombathely</t>
  </si>
  <si>
    <t>2008 Párosítások Div II</t>
  </si>
  <si>
    <t>Egységk.</t>
  </si>
  <si>
    <t>Szorzó</t>
  </si>
  <si>
    <t>Éves</t>
  </si>
  <si>
    <t>Edzői tanfolyam</t>
  </si>
  <si>
    <t>Bója</t>
  </si>
  <si>
    <t>Éves tagdíj bev.</t>
  </si>
  <si>
    <t>Havi tagdíj bev.</t>
  </si>
  <si>
    <t>%</t>
  </si>
  <si>
    <t>Oda-viszza</t>
  </si>
  <si>
    <t>Újpest</t>
  </si>
  <si>
    <t>Vasad</t>
  </si>
  <si>
    <t>Div I Edzésköltségek</t>
  </si>
  <si>
    <t>Div II Edzésköltségek</t>
  </si>
  <si>
    <t>2008 Párosítások Junior</t>
  </si>
  <si>
    <t>Vipers (Visszalépett)</t>
  </si>
  <si>
    <t>Utazási költség Junior</t>
  </si>
  <si>
    <t>Teljes rendezési költség</t>
  </si>
  <si>
    <t>Junior rendezési költségek</t>
  </si>
  <si>
    <t>Junior utazási költségek</t>
  </si>
  <si>
    <t>Hazai mérkőzések (Div I, Div II)</t>
  </si>
  <si>
    <t>Idegenbeli mérkőzések (DivI, DivII)</t>
  </si>
  <si>
    <t>Hazai mérkőzések (Junior)</t>
  </si>
  <si>
    <t>Idegenbeli mérkőzések (Junior)</t>
  </si>
  <si>
    <t>Jegybevétel (hivatalos)</t>
  </si>
  <si>
    <t>Jegybevétel (hivatalos</t>
  </si>
  <si>
    <t>Jegybevétel (junior)</t>
  </si>
  <si>
    <t>Jegybevétel (össz.)</t>
  </si>
  <si>
    <t>Összes bevétel</t>
  </si>
  <si>
    <t>Bevételi oldal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</si>
</sst>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#,##0.0"/>
    <numFmt numFmtId="168" formatCode="0.0%"/>
    <numFmt numFmtId="169" formatCode="0.0000000"/>
    <numFmt numFmtId="170" formatCode="0.000000"/>
    <numFmt numFmtId="171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2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17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68" fontId="1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center" wrapText="1"/>
    </xf>
    <xf numFmtId="3" fontId="1" fillId="0" borderId="14" xfId="0" applyNumberFormat="1" applyFont="1" applyBorder="1" applyAlignment="1">
      <alignment/>
    </xf>
    <xf numFmtId="171" fontId="1" fillId="0" borderId="1" xfId="0" applyNumberFormat="1" applyFont="1" applyBorder="1" applyAlignment="1">
      <alignment/>
    </xf>
    <xf numFmtId="0" fontId="3" fillId="0" borderId="15" xfId="0" applyFont="1" applyBorder="1" applyAlignment="1">
      <alignment vertical="center" wrapText="1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68" fontId="3" fillId="0" borderId="17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3" fillId="0" borderId="28" xfId="0" applyFont="1" applyFill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12" sqref="A12"/>
    </sheetView>
  </sheetViews>
  <sheetFormatPr defaultColWidth="9.140625" defaultRowHeight="12.75"/>
  <cols>
    <col min="1" max="1" width="19.57421875" style="7" bestFit="1" customWidth="1"/>
    <col min="2" max="2" width="6.57421875" style="7" bestFit="1" customWidth="1"/>
    <col min="3" max="3" width="4.8515625" style="7" bestFit="1" customWidth="1"/>
    <col min="4" max="4" width="7.8515625" style="7" bestFit="1" customWidth="1"/>
    <col min="5" max="5" width="6.140625" style="7" bestFit="1" customWidth="1"/>
    <col min="6" max="6" width="6.57421875" style="7" bestFit="1" customWidth="1"/>
    <col min="7" max="7" width="4.8515625" style="7" bestFit="1" customWidth="1"/>
    <col min="8" max="8" width="7.8515625" style="7" bestFit="1" customWidth="1"/>
    <col min="9" max="9" width="6.140625" style="7" bestFit="1" customWidth="1"/>
    <col min="10" max="10" width="17.28125" style="7" bestFit="1" customWidth="1"/>
    <col min="11" max="11" width="6.57421875" style="7" bestFit="1" customWidth="1"/>
    <col min="12" max="12" width="3.57421875" style="7" bestFit="1" customWidth="1"/>
    <col min="13" max="13" width="7.8515625" style="7" bestFit="1" customWidth="1"/>
    <col min="14" max="14" width="16.57421875" style="7" bestFit="1" customWidth="1"/>
    <col min="15" max="15" width="6.57421875" style="7" bestFit="1" customWidth="1"/>
    <col min="16" max="16" width="3.57421875" style="7" bestFit="1" customWidth="1"/>
    <col min="17" max="17" width="7.8515625" style="7" bestFit="1" customWidth="1"/>
  </cols>
  <sheetData>
    <row r="1" spans="1:17" ht="13.5" thickBot="1">
      <c r="A1" s="34" t="s">
        <v>58</v>
      </c>
      <c r="B1" s="35"/>
      <c r="C1" s="35"/>
      <c r="D1" s="35"/>
      <c r="E1" s="35"/>
      <c r="F1" s="35"/>
      <c r="G1" s="35"/>
      <c r="H1" s="35"/>
      <c r="I1" s="36"/>
      <c r="J1" s="34" t="s">
        <v>105</v>
      </c>
      <c r="K1" s="35"/>
      <c r="L1" s="35"/>
      <c r="M1" s="35"/>
      <c r="N1" s="35"/>
      <c r="O1" s="35"/>
      <c r="P1" s="35"/>
      <c r="Q1" s="36"/>
    </row>
    <row r="2" spans="1:17" ht="12.75">
      <c r="A2" s="74"/>
      <c r="B2" s="37" t="s">
        <v>59</v>
      </c>
      <c r="C2" s="38"/>
      <c r="D2" s="38"/>
      <c r="E2" s="39" t="s">
        <v>84</v>
      </c>
      <c r="F2" s="73" t="s">
        <v>60</v>
      </c>
      <c r="G2" s="38"/>
      <c r="H2" s="38"/>
      <c r="I2" s="39" t="s">
        <v>84</v>
      </c>
      <c r="J2" s="37" t="s">
        <v>59</v>
      </c>
      <c r="K2" s="38"/>
      <c r="L2" s="38"/>
      <c r="M2" s="40"/>
      <c r="N2" s="37" t="s">
        <v>60</v>
      </c>
      <c r="O2" s="38"/>
      <c r="P2" s="38"/>
      <c r="Q2" s="40"/>
    </row>
    <row r="3" spans="1:17" ht="12.75" customHeight="1">
      <c r="A3" s="75" t="s">
        <v>54</v>
      </c>
      <c r="B3" s="41"/>
      <c r="C3" s="5"/>
      <c r="D3" s="10">
        <f>edzes!D6</f>
        <v>1559840</v>
      </c>
      <c r="E3" s="42">
        <f>D3/$D$10</f>
        <v>0.3659503258615838</v>
      </c>
      <c r="F3" s="78"/>
      <c r="G3" s="10"/>
      <c r="H3" s="10">
        <f>edzes!H6</f>
        <v>946840</v>
      </c>
      <c r="I3" s="42">
        <f>H3/$H$10</f>
        <v>0.3347143665158371</v>
      </c>
      <c r="J3" s="44" t="s">
        <v>83</v>
      </c>
      <c r="K3" s="10">
        <v>6000</v>
      </c>
      <c r="L3" s="10">
        <v>50</v>
      </c>
      <c r="M3" s="45">
        <f>L3*K3</f>
        <v>300000</v>
      </c>
      <c r="N3" s="44" t="s">
        <v>83</v>
      </c>
      <c r="O3" s="10">
        <v>6000</v>
      </c>
      <c r="P3" s="10">
        <v>45</v>
      </c>
      <c r="Q3" s="45">
        <f>P3*O3</f>
        <v>270000</v>
      </c>
    </row>
    <row r="4" spans="1:17" ht="12.75" customHeight="1" thickBot="1">
      <c r="A4" s="75" t="s">
        <v>55</v>
      </c>
      <c r="B4" s="43">
        <f>meccsek!C13</f>
        <v>252200</v>
      </c>
      <c r="C4" s="46">
        <f>meccsek!D16</f>
        <v>2.5</v>
      </c>
      <c r="D4" s="10">
        <f>C4*B4</f>
        <v>630500</v>
      </c>
      <c r="E4" s="42">
        <f aca="true" t="shared" si="0" ref="E4:E10">D4/$D$10</f>
        <v>0.14792009466081688</v>
      </c>
      <c r="F4" s="78">
        <f>meccsek!C13</f>
        <v>252200</v>
      </c>
      <c r="G4" s="10">
        <f>meccsek!D16</f>
        <v>2.5</v>
      </c>
      <c r="H4" s="10">
        <f>F4*G4</f>
        <v>630500</v>
      </c>
      <c r="I4" s="42">
        <f aca="true" t="shared" si="1" ref="I4:I10">H4/$H$10</f>
        <v>0.22288602941176472</v>
      </c>
      <c r="J4" s="47" t="s">
        <v>82</v>
      </c>
      <c r="K4" s="48">
        <f>M3</f>
        <v>300000</v>
      </c>
      <c r="L4" s="48">
        <v>12</v>
      </c>
      <c r="M4" s="49">
        <f>K4*L4</f>
        <v>3600000</v>
      </c>
      <c r="N4" s="47" t="s">
        <v>82</v>
      </c>
      <c r="O4" s="48">
        <f>Q3</f>
        <v>270000</v>
      </c>
      <c r="P4" s="48">
        <v>12</v>
      </c>
      <c r="Q4" s="49">
        <f>O4*P4</f>
        <v>3240000</v>
      </c>
    </row>
    <row r="5" spans="1:17" ht="12.75">
      <c r="A5" s="75" t="s">
        <v>56</v>
      </c>
      <c r="B5" s="43">
        <f>meccsek!C23</f>
        <v>300</v>
      </c>
      <c r="C5" s="46">
        <f>meccsek!P22</f>
        <v>813.75</v>
      </c>
      <c r="D5" s="10">
        <f>B5*C5</f>
        <v>244125</v>
      </c>
      <c r="E5" s="42">
        <f t="shared" si="0"/>
        <v>0.05727358145768742</v>
      </c>
      <c r="F5" s="78">
        <f>meccsek!C23</f>
        <v>300</v>
      </c>
      <c r="G5" s="50">
        <f>meccsek!R48</f>
        <v>958.2</v>
      </c>
      <c r="H5" s="10">
        <f>F5*G5</f>
        <v>287460</v>
      </c>
      <c r="I5" s="42">
        <f t="shared" si="1"/>
        <v>0.10161906108597285</v>
      </c>
      <c r="J5" s="63" t="s">
        <v>100</v>
      </c>
      <c r="K5" s="64">
        <v>800</v>
      </c>
      <c r="L5" s="64">
        <f>meccsek!D16*200</f>
        <v>500</v>
      </c>
      <c r="M5" s="65">
        <f>L5*K5</f>
        <v>400000</v>
      </c>
      <c r="N5" s="63" t="s">
        <v>101</v>
      </c>
      <c r="O5" s="64">
        <v>500</v>
      </c>
      <c r="P5" s="64">
        <f>meccsek!D16*100</f>
        <v>250</v>
      </c>
      <c r="Q5" s="65">
        <f>P5*O5</f>
        <v>125000</v>
      </c>
    </row>
    <row r="6" spans="1:17" ht="12.75">
      <c r="A6" s="75" t="s">
        <v>57</v>
      </c>
      <c r="B6" s="43">
        <v>15000</v>
      </c>
      <c r="C6" s="5">
        <v>12</v>
      </c>
      <c r="D6" s="10">
        <f>C6*B6</f>
        <v>180000</v>
      </c>
      <c r="E6" s="42">
        <f t="shared" si="0"/>
        <v>0.042229368816728056</v>
      </c>
      <c r="F6" s="78">
        <v>15000</v>
      </c>
      <c r="G6" s="10">
        <v>12</v>
      </c>
      <c r="H6" s="10">
        <f>F6*G6</f>
        <v>180000</v>
      </c>
      <c r="I6" s="42">
        <f t="shared" si="1"/>
        <v>0.06363122171945701</v>
      </c>
      <c r="J6" s="41" t="s">
        <v>102</v>
      </c>
      <c r="K6" s="5">
        <v>500</v>
      </c>
      <c r="L6" s="5">
        <f>meccsek!D18*100</f>
        <v>200</v>
      </c>
      <c r="M6" s="66">
        <f>L6*K6</f>
        <v>100000</v>
      </c>
      <c r="N6" s="41"/>
      <c r="O6" s="5"/>
      <c r="P6" s="5"/>
      <c r="Q6" s="66"/>
    </row>
    <row r="7" spans="1:17" ht="12.75">
      <c r="A7" s="75" t="s">
        <v>94</v>
      </c>
      <c r="B7" s="43">
        <f>meccsek!B13</f>
        <v>88200</v>
      </c>
      <c r="C7" s="5">
        <f>meccsek!D18</f>
        <v>2</v>
      </c>
      <c r="D7" s="10">
        <f>C7*B7</f>
        <v>176400</v>
      </c>
      <c r="E7" s="42">
        <f t="shared" si="0"/>
        <v>0.041384781440393495</v>
      </c>
      <c r="F7" s="51"/>
      <c r="G7" s="51"/>
      <c r="H7" s="51"/>
      <c r="I7" s="52"/>
      <c r="J7" s="41"/>
      <c r="K7" s="5"/>
      <c r="L7" s="5"/>
      <c r="M7" s="66"/>
      <c r="N7" s="41"/>
      <c r="O7" s="5"/>
      <c r="P7" s="5"/>
      <c r="Q7" s="66"/>
    </row>
    <row r="8" spans="1:17" ht="13.5" thickBot="1">
      <c r="A8" s="75" t="s">
        <v>95</v>
      </c>
      <c r="B8" s="43">
        <f>meccsek!C23</f>
        <v>300</v>
      </c>
      <c r="C8" s="46">
        <f>meccsek!P60</f>
        <v>718.5714285714286</v>
      </c>
      <c r="D8" s="10">
        <f>C8*B8</f>
        <v>215571.42857142858</v>
      </c>
      <c r="E8" s="42">
        <f t="shared" si="0"/>
        <v>0.05057469646384336</v>
      </c>
      <c r="F8" s="53"/>
      <c r="G8" s="53"/>
      <c r="H8" s="53"/>
      <c r="I8" s="54"/>
      <c r="J8" s="69" t="s">
        <v>103</v>
      </c>
      <c r="K8" s="70"/>
      <c r="L8" s="70"/>
      <c r="M8" s="71">
        <f>SUM(M5:M7)</f>
        <v>500000</v>
      </c>
      <c r="N8" s="69" t="s">
        <v>103</v>
      </c>
      <c r="O8" s="70"/>
      <c r="P8" s="70"/>
      <c r="Q8" s="71">
        <f>SUM(Q5:Q7)</f>
        <v>125000</v>
      </c>
    </row>
    <row r="9" spans="1:17" ht="13.5" thickBot="1">
      <c r="A9" s="75" t="s">
        <v>61</v>
      </c>
      <c r="B9" s="43"/>
      <c r="C9" s="5"/>
      <c r="D9" s="10">
        <v>1256000</v>
      </c>
      <c r="E9" s="42">
        <f t="shared" si="0"/>
        <v>0.2946671512989469</v>
      </c>
      <c r="F9" s="78"/>
      <c r="G9" s="10"/>
      <c r="H9" s="10">
        <v>784000</v>
      </c>
      <c r="I9" s="42">
        <f t="shared" si="1"/>
        <v>0.27714932126696834</v>
      </c>
      <c r="J9" s="67"/>
      <c r="K9" s="29"/>
      <c r="L9" s="29"/>
      <c r="M9" s="68"/>
      <c r="N9" s="67"/>
      <c r="O9" s="29"/>
      <c r="P9" s="29"/>
      <c r="Q9" s="68"/>
    </row>
    <row r="10" spans="1:17" ht="13.5" thickBot="1">
      <c r="A10" s="76" t="s">
        <v>31</v>
      </c>
      <c r="B10" s="55"/>
      <c r="C10" s="56"/>
      <c r="D10" s="48">
        <f>SUM(D3:D9)</f>
        <v>4262436.428571429</v>
      </c>
      <c r="E10" s="57">
        <f t="shared" si="0"/>
        <v>1</v>
      </c>
      <c r="F10" s="79"/>
      <c r="G10" s="48"/>
      <c r="H10" s="48">
        <f>SUM(H3:H9)</f>
        <v>2828800</v>
      </c>
      <c r="I10" s="57">
        <f t="shared" si="1"/>
        <v>1</v>
      </c>
      <c r="J10" s="72" t="s">
        <v>104</v>
      </c>
      <c r="K10" s="59"/>
      <c r="L10" s="59"/>
      <c r="M10" s="60">
        <f>M4+M8</f>
        <v>4100000</v>
      </c>
      <c r="N10" s="58"/>
      <c r="O10" s="59"/>
      <c r="P10" s="59"/>
      <c r="Q10" s="60">
        <f>Q4+Q8</f>
        <v>3365000</v>
      </c>
    </row>
    <row r="11" spans="1:17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9" ht="12.75">
      <c r="A12" s="61"/>
      <c r="B12" s="61"/>
      <c r="C12" s="61"/>
      <c r="D12" s="62"/>
      <c r="E12" s="61"/>
      <c r="F12" s="61"/>
      <c r="G12" s="61"/>
      <c r="H12" s="62"/>
      <c r="I12" s="61"/>
    </row>
  </sheetData>
  <mergeCells count="7">
    <mergeCell ref="F7:I8"/>
    <mergeCell ref="J2:M2"/>
    <mergeCell ref="N2:Q2"/>
    <mergeCell ref="J1:Q1"/>
    <mergeCell ref="B2:D2"/>
    <mergeCell ref="F2:H2"/>
    <mergeCell ref="A1:I1"/>
  </mergeCells>
  <printOptions/>
  <pageMargins left="0.75" right="0.75" top="1" bottom="1" header="0.5" footer="0.5"/>
  <pageSetup horizontalDpi="1200" verticalDpi="1200" orientation="portrait" r:id="rId1"/>
  <ignoredErrors>
    <ignoredError sqref="D5 M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C11">
      <selection activeCell="R38" sqref="R38"/>
    </sheetView>
  </sheetViews>
  <sheetFormatPr defaultColWidth="9.140625" defaultRowHeight="12.75"/>
  <cols>
    <col min="1" max="1" width="25.8515625" style="7" bestFit="1" customWidth="1"/>
    <col min="2" max="2" width="10.421875" style="7" bestFit="1" customWidth="1"/>
    <col min="3" max="3" width="8.8515625" style="7" customWidth="1"/>
    <col min="4" max="4" width="8.140625" style="7" bestFit="1" customWidth="1"/>
    <col min="5" max="5" width="5.421875" style="7" customWidth="1"/>
    <col min="6" max="6" width="16.57421875" style="7" bestFit="1" customWidth="1"/>
    <col min="7" max="7" width="9.7109375" style="7" bestFit="1" customWidth="1"/>
    <col min="8" max="8" width="6.140625" style="7" bestFit="1" customWidth="1"/>
    <col min="9" max="9" width="9.7109375" style="7" bestFit="1" customWidth="1"/>
    <col min="10" max="10" width="5.57421875" style="7" bestFit="1" customWidth="1"/>
    <col min="11" max="11" width="7.7109375" style="7" bestFit="1" customWidth="1"/>
    <col min="12" max="12" width="10.57421875" style="7" bestFit="1" customWidth="1"/>
    <col min="13" max="13" width="9.8515625" style="7" bestFit="1" customWidth="1"/>
    <col min="14" max="14" width="8.140625" style="7" bestFit="1" customWidth="1"/>
    <col min="15" max="15" width="7.7109375" style="7" bestFit="1" customWidth="1"/>
    <col min="16" max="16" width="10.00390625" style="7" bestFit="1" customWidth="1"/>
    <col min="17" max="17" width="7.421875" style="7" bestFit="1" customWidth="1"/>
    <col min="18" max="18" width="9.00390625" style="7" bestFit="1" customWidth="1"/>
  </cols>
  <sheetData>
    <row r="1" spans="1:15" ht="12.75">
      <c r="A1" s="32" t="s">
        <v>0</v>
      </c>
      <c r="B1" s="32"/>
      <c r="C1" s="32"/>
      <c r="D1" s="32"/>
      <c r="F1" s="5" t="s">
        <v>65</v>
      </c>
      <c r="G1" s="2" t="s">
        <v>21</v>
      </c>
      <c r="H1" s="2" t="s">
        <v>20</v>
      </c>
      <c r="I1" s="2" t="s">
        <v>22</v>
      </c>
      <c r="J1" s="2" t="s">
        <v>87</v>
      </c>
      <c r="K1" s="2" t="s">
        <v>17</v>
      </c>
      <c r="L1" s="2" t="s">
        <v>18</v>
      </c>
      <c r="M1" s="2" t="s">
        <v>19</v>
      </c>
      <c r="N1" s="3" t="s">
        <v>23</v>
      </c>
      <c r="O1" s="4" t="s">
        <v>27</v>
      </c>
    </row>
    <row r="2" spans="1:15" ht="12.75">
      <c r="A2" s="5"/>
      <c r="B2" s="2" t="s">
        <v>2</v>
      </c>
      <c r="C2" s="2" t="s">
        <v>11</v>
      </c>
      <c r="D2" s="2" t="s">
        <v>3</v>
      </c>
      <c r="F2" s="5" t="s">
        <v>21</v>
      </c>
      <c r="G2" s="5">
        <v>0</v>
      </c>
      <c r="H2" s="5">
        <v>0</v>
      </c>
      <c r="I2" s="5">
        <v>0</v>
      </c>
      <c r="J2" s="5">
        <v>51</v>
      </c>
      <c r="K2" s="5">
        <v>237</v>
      </c>
      <c r="L2" s="5">
        <v>129</v>
      </c>
      <c r="M2" s="5">
        <v>212</v>
      </c>
      <c r="N2" s="8">
        <v>112</v>
      </c>
      <c r="O2" s="9">
        <f>AVERAGE(G2:N2)</f>
        <v>92.625</v>
      </c>
    </row>
    <row r="3" spans="1:15" ht="12.75">
      <c r="A3" s="5" t="s">
        <v>1</v>
      </c>
      <c r="B3" s="10">
        <v>35000</v>
      </c>
      <c r="C3" s="10">
        <v>100000</v>
      </c>
      <c r="D3" s="10">
        <v>450000</v>
      </c>
      <c r="F3" s="5" t="s">
        <v>20</v>
      </c>
      <c r="G3" s="5">
        <v>0</v>
      </c>
      <c r="H3" s="5">
        <v>0</v>
      </c>
      <c r="I3" s="5">
        <v>0</v>
      </c>
      <c r="J3" s="5">
        <v>51</v>
      </c>
      <c r="K3" s="5">
        <v>237</v>
      </c>
      <c r="L3" s="5">
        <v>129</v>
      </c>
      <c r="M3" s="5">
        <v>212</v>
      </c>
      <c r="N3" s="8">
        <v>112</v>
      </c>
      <c r="O3" s="9">
        <f aca="true" t="shared" si="0" ref="O3:O9">AVERAGE(G3:N3)</f>
        <v>92.625</v>
      </c>
    </row>
    <row r="4" spans="1:15" ht="12.75">
      <c r="A4" s="5" t="s">
        <v>4</v>
      </c>
      <c r="B4" s="10">
        <v>30000</v>
      </c>
      <c r="C4" s="10">
        <v>40000</v>
      </c>
      <c r="D4" s="10">
        <v>50000</v>
      </c>
      <c r="F4" s="5" t="s">
        <v>22</v>
      </c>
      <c r="G4" s="5">
        <v>0</v>
      </c>
      <c r="H4" s="5">
        <v>0</v>
      </c>
      <c r="I4" s="5">
        <v>0</v>
      </c>
      <c r="J4" s="5">
        <v>51</v>
      </c>
      <c r="K4" s="5">
        <v>237</v>
      </c>
      <c r="L4" s="5">
        <v>129</v>
      </c>
      <c r="M4" s="5">
        <v>212</v>
      </c>
      <c r="N4" s="8">
        <v>112</v>
      </c>
      <c r="O4" s="9">
        <f t="shared" si="0"/>
        <v>92.625</v>
      </c>
    </row>
    <row r="5" spans="1:15" ht="12.75">
      <c r="A5" s="5" t="s">
        <v>5</v>
      </c>
      <c r="B5" s="10">
        <v>0</v>
      </c>
      <c r="C5" s="10">
        <v>10000</v>
      </c>
      <c r="D5" s="10">
        <v>30000</v>
      </c>
      <c r="F5" s="5" t="s">
        <v>29</v>
      </c>
      <c r="G5" s="5">
        <v>0</v>
      </c>
      <c r="H5" s="5">
        <v>0</v>
      </c>
      <c r="I5" s="5">
        <v>0</v>
      </c>
      <c r="J5" s="5">
        <v>0</v>
      </c>
      <c r="K5" s="5">
        <v>237</v>
      </c>
      <c r="L5" s="5">
        <v>129</v>
      </c>
      <c r="M5" s="5">
        <v>212</v>
      </c>
      <c r="N5" s="8">
        <v>112</v>
      </c>
      <c r="O5" s="5">
        <f t="shared" si="0"/>
        <v>86.25</v>
      </c>
    </row>
    <row r="6" spans="1:15" ht="12.75">
      <c r="A6" s="5" t="s">
        <v>6</v>
      </c>
      <c r="B6" s="10">
        <v>0</v>
      </c>
      <c r="C6" s="10">
        <v>5000</v>
      </c>
      <c r="D6" s="10">
        <v>10000</v>
      </c>
      <c r="F6" s="5" t="s">
        <v>17</v>
      </c>
      <c r="G6" s="5">
        <v>237</v>
      </c>
      <c r="H6" s="5">
        <v>237</v>
      </c>
      <c r="I6" s="5">
        <v>237</v>
      </c>
      <c r="J6" s="5">
        <v>201</v>
      </c>
      <c r="K6" s="5">
        <v>0</v>
      </c>
      <c r="L6" s="5">
        <v>364</v>
      </c>
      <c r="M6" s="5">
        <v>447</v>
      </c>
      <c r="N6" s="8">
        <v>133</v>
      </c>
      <c r="O6" s="5">
        <f t="shared" si="0"/>
        <v>232</v>
      </c>
    </row>
    <row r="7" spans="1:15" ht="12.75">
      <c r="A7" s="5" t="s">
        <v>7</v>
      </c>
      <c r="B7" s="10">
        <v>0</v>
      </c>
      <c r="C7" s="10">
        <v>5000</v>
      </c>
      <c r="D7" s="10">
        <v>10000</v>
      </c>
      <c r="F7" s="5" t="s">
        <v>18</v>
      </c>
      <c r="G7" s="5">
        <v>129</v>
      </c>
      <c r="H7" s="5">
        <v>129</v>
      </c>
      <c r="I7" s="5">
        <v>129</v>
      </c>
      <c r="J7" s="5">
        <v>174</v>
      </c>
      <c r="K7" s="5">
        <v>364</v>
      </c>
      <c r="L7" s="5">
        <v>0</v>
      </c>
      <c r="M7" s="5">
        <v>312</v>
      </c>
      <c r="N7" s="8">
        <v>235</v>
      </c>
      <c r="O7" s="5">
        <f t="shared" si="0"/>
        <v>184</v>
      </c>
    </row>
    <row r="8" spans="1:15" ht="12.75">
      <c r="A8" s="5" t="s">
        <v>8</v>
      </c>
      <c r="B8" s="10">
        <v>0</v>
      </c>
      <c r="C8" s="10">
        <v>35000</v>
      </c>
      <c r="D8" s="10">
        <v>300000</v>
      </c>
      <c r="F8" s="5" t="s">
        <v>19</v>
      </c>
      <c r="G8" s="5">
        <v>212</v>
      </c>
      <c r="H8" s="5">
        <v>212</v>
      </c>
      <c r="I8" s="5">
        <v>212</v>
      </c>
      <c r="J8" s="5">
        <v>253</v>
      </c>
      <c r="K8" s="5">
        <v>447</v>
      </c>
      <c r="L8" s="5">
        <v>312</v>
      </c>
      <c r="M8" s="5">
        <v>0</v>
      </c>
      <c r="N8" s="8">
        <v>314</v>
      </c>
      <c r="O8" s="5">
        <f t="shared" si="0"/>
        <v>245.25</v>
      </c>
    </row>
    <row r="9" spans="1:15" ht="12.75">
      <c r="A9" s="5" t="s">
        <v>9</v>
      </c>
      <c r="B9" s="10">
        <v>1000</v>
      </c>
      <c r="C9" s="10">
        <v>5000</v>
      </c>
      <c r="D9" s="10">
        <v>10000</v>
      </c>
      <c r="F9" s="5" t="s">
        <v>23</v>
      </c>
      <c r="G9" s="5">
        <v>112</v>
      </c>
      <c r="H9" s="5">
        <v>112</v>
      </c>
      <c r="I9" s="5">
        <v>112</v>
      </c>
      <c r="J9" s="5">
        <v>68</v>
      </c>
      <c r="K9" s="5">
        <v>133</v>
      </c>
      <c r="L9" s="5">
        <v>235</v>
      </c>
      <c r="M9" s="5">
        <v>314</v>
      </c>
      <c r="N9" s="8">
        <v>0</v>
      </c>
      <c r="O9" s="5">
        <f t="shared" si="0"/>
        <v>135.75</v>
      </c>
    </row>
    <row r="10" spans="1:15" ht="12.75">
      <c r="A10" s="5" t="s">
        <v>26</v>
      </c>
      <c r="B10" s="10">
        <f>$C$37</f>
        <v>7200</v>
      </c>
      <c r="C10" s="10">
        <f>$C$37</f>
        <v>7200</v>
      </c>
      <c r="D10" s="10">
        <f>$C$37</f>
        <v>7200</v>
      </c>
      <c r="F10" s="11" t="s">
        <v>28</v>
      </c>
      <c r="G10" s="12"/>
      <c r="H10" s="13"/>
      <c r="I10" s="13"/>
      <c r="J10" s="13"/>
      <c r="K10" s="13"/>
      <c r="L10" s="13"/>
      <c r="M10" s="13"/>
      <c r="N10" s="14"/>
      <c r="O10" s="9">
        <f>AVERAGE(O2:O9)</f>
        <v>145.140625</v>
      </c>
    </row>
    <row r="11" spans="1:4" ht="12.75">
      <c r="A11" s="5" t="s">
        <v>12</v>
      </c>
      <c r="B11" s="10">
        <v>0</v>
      </c>
      <c r="C11" s="10">
        <v>10000</v>
      </c>
      <c r="D11" s="10">
        <v>20000</v>
      </c>
    </row>
    <row r="12" spans="1:16" ht="12.75">
      <c r="A12" s="5" t="s">
        <v>13</v>
      </c>
      <c r="B12" s="10">
        <v>15000</v>
      </c>
      <c r="C12" s="10">
        <v>35000</v>
      </c>
      <c r="D12" s="10">
        <v>45000</v>
      </c>
      <c r="F12" s="15" t="s">
        <v>64</v>
      </c>
      <c r="G12" s="6" t="s">
        <v>30</v>
      </c>
      <c r="H12" s="6"/>
      <c r="I12" s="6"/>
      <c r="J12" s="6"/>
      <c r="K12" s="6"/>
      <c r="L12" s="6"/>
      <c r="M12" s="6"/>
      <c r="N12" s="6"/>
      <c r="O12" s="6" t="s">
        <v>34</v>
      </c>
      <c r="P12" s="6"/>
    </row>
    <row r="13" spans="1:16" ht="12.75">
      <c r="A13" s="27" t="s">
        <v>93</v>
      </c>
      <c r="B13" s="28">
        <f>SUM(B3:B12)</f>
        <v>88200</v>
      </c>
      <c r="C13" s="28">
        <f>SUM(C3:C12)</f>
        <v>252200</v>
      </c>
      <c r="D13" s="28">
        <f>SUM(D3:D12)</f>
        <v>932200</v>
      </c>
      <c r="F13" s="16"/>
      <c r="G13" s="2" t="s">
        <v>21</v>
      </c>
      <c r="H13" s="2" t="s">
        <v>20</v>
      </c>
      <c r="I13" s="2" t="s">
        <v>22</v>
      </c>
      <c r="J13" s="2" t="s">
        <v>87</v>
      </c>
      <c r="K13" s="2" t="s">
        <v>17</v>
      </c>
      <c r="L13" s="2" t="s">
        <v>18</v>
      </c>
      <c r="M13" s="2" t="s">
        <v>19</v>
      </c>
      <c r="N13" s="2" t="s">
        <v>23</v>
      </c>
      <c r="O13" s="4" t="s">
        <v>33</v>
      </c>
      <c r="P13" s="4" t="s">
        <v>32</v>
      </c>
    </row>
    <row r="14" spans="1:16" ht="12.75">
      <c r="A14" s="30"/>
      <c r="B14" s="31"/>
      <c r="C14" s="31"/>
      <c r="D14" s="31"/>
      <c r="F14" s="5" t="s">
        <v>21</v>
      </c>
      <c r="G14" s="5">
        <v>0</v>
      </c>
      <c r="H14" s="5"/>
      <c r="I14" s="5">
        <v>1</v>
      </c>
      <c r="J14" s="5"/>
      <c r="K14" s="5"/>
      <c r="L14" s="5"/>
      <c r="M14" s="5">
        <v>1</v>
      </c>
      <c r="N14" s="5">
        <v>1</v>
      </c>
      <c r="O14" s="5">
        <f>SUMPRODUCT(G2:N2,G14:N14)</f>
        <v>324</v>
      </c>
      <c r="P14" s="5">
        <f>O14*2</f>
        <v>648</v>
      </c>
    </row>
    <row r="15" spans="1:16" ht="12.75">
      <c r="A15" s="5"/>
      <c r="B15" s="2" t="s">
        <v>24</v>
      </c>
      <c r="C15" s="2" t="s">
        <v>25</v>
      </c>
      <c r="D15" s="2" t="s">
        <v>27</v>
      </c>
      <c r="F15" s="5" t="s">
        <v>20</v>
      </c>
      <c r="G15" s="5"/>
      <c r="H15" s="5">
        <v>0</v>
      </c>
      <c r="I15" s="5"/>
      <c r="J15" s="5">
        <v>1</v>
      </c>
      <c r="K15" s="5">
        <v>1</v>
      </c>
      <c r="L15" s="5"/>
      <c r="M15" s="5"/>
      <c r="N15" s="5"/>
      <c r="O15" s="5">
        <f aca="true" t="shared" si="1" ref="O15:O21">SUMPRODUCT(G3:N3,G15:N15)</f>
        <v>288</v>
      </c>
      <c r="P15" s="5">
        <f aca="true" t="shared" si="2" ref="P15:P21">O15*2</f>
        <v>576</v>
      </c>
    </row>
    <row r="16" spans="1:16" ht="12.75">
      <c r="A16" s="5" t="s">
        <v>96</v>
      </c>
      <c r="B16" s="5">
        <v>2</v>
      </c>
      <c r="C16" s="5">
        <v>3</v>
      </c>
      <c r="D16" s="5">
        <f>AVERAGE(B16:C16)</f>
        <v>2.5</v>
      </c>
      <c r="F16" s="5" t="s">
        <v>22</v>
      </c>
      <c r="G16" s="5"/>
      <c r="H16" s="5">
        <v>1</v>
      </c>
      <c r="I16" s="5">
        <v>0</v>
      </c>
      <c r="J16" s="5">
        <v>1</v>
      </c>
      <c r="K16" s="5">
        <v>1</v>
      </c>
      <c r="L16" s="5"/>
      <c r="M16" s="5"/>
      <c r="N16" s="5"/>
      <c r="O16" s="5">
        <f t="shared" si="1"/>
        <v>288</v>
      </c>
      <c r="P16" s="5">
        <f t="shared" si="2"/>
        <v>576</v>
      </c>
    </row>
    <row r="17" spans="1:16" ht="12.75">
      <c r="A17" s="5" t="s">
        <v>97</v>
      </c>
      <c r="B17" s="5">
        <v>3</v>
      </c>
      <c r="C17" s="5">
        <v>2</v>
      </c>
      <c r="D17" s="5">
        <f>AVERAGE(B17:C17)</f>
        <v>2.5</v>
      </c>
      <c r="F17" s="5" t="s">
        <v>16</v>
      </c>
      <c r="G17" s="5"/>
      <c r="H17" s="5"/>
      <c r="I17" s="5"/>
      <c r="J17" s="5">
        <v>0</v>
      </c>
      <c r="K17" s="5"/>
      <c r="L17" s="5">
        <v>1</v>
      </c>
      <c r="M17" s="5">
        <v>1</v>
      </c>
      <c r="N17" s="5"/>
      <c r="O17" s="5">
        <f t="shared" si="1"/>
        <v>341</v>
      </c>
      <c r="P17" s="5">
        <f t="shared" si="2"/>
        <v>682</v>
      </c>
    </row>
    <row r="18" spans="1:16" ht="12.75">
      <c r="A18" s="5" t="s">
        <v>98</v>
      </c>
      <c r="B18" s="6"/>
      <c r="C18" s="6"/>
      <c r="D18" s="5">
        <v>2</v>
      </c>
      <c r="F18" s="5" t="s">
        <v>17</v>
      </c>
      <c r="G18" s="5">
        <v>1</v>
      </c>
      <c r="H18" s="5"/>
      <c r="I18" s="5"/>
      <c r="J18" s="5"/>
      <c r="K18" s="5">
        <v>0</v>
      </c>
      <c r="L18" s="5"/>
      <c r="M18" s="5">
        <v>1</v>
      </c>
      <c r="N18" s="5"/>
      <c r="O18" s="5">
        <f t="shared" si="1"/>
        <v>684</v>
      </c>
      <c r="P18" s="5">
        <f t="shared" si="2"/>
        <v>1368</v>
      </c>
    </row>
    <row r="19" spans="1:16" ht="12.75">
      <c r="A19" s="5" t="s">
        <v>99</v>
      </c>
      <c r="B19" s="6"/>
      <c r="C19" s="6"/>
      <c r="D19" s="5">
        <v>2</v>
      </c>
      <c r="F19" s="5" t="s">
        <v>18</v>
      </c>
      <c r="G19" s="5">
        <v>1</v>
      </c>
      <c r="H19" s="5">
        <v>1</v>
      </c>
      <c r="I19" s="5"/>
      <c r="J19" s="5"/>
      <c r="K19" s="5"/>
      <c r="L19" s="5">
        <v>0</v>
      </c>
      <c r="M19" s="5"/>
      <c r="N19" s="5">
        <v>1</v>
      </c>
      <c r="O19" s="5">
        <f t="shared" si="1"/>
        <v>493</v>
      </c>
      <c r="P19" s="5">
        <f t="shared" si="2"/>
        <v>986</v>
      </c>
    </row>
    <row r="20" spans="6:16" ht="12.75">
      <c r="F20" s="5" t="s">
        <v>19</v>
      </c>
      <c r="G20" s="5"/>
      <c r="H20" s="5"/>
      <c r="I20" s="5">
        <v>1</v>
      </c>
      <c r="J20" s="5"/>
      <c r="K20" s="5"/>
      <c r="L20" s="5">
        <v>1</v>
      </c>
      <c r="M20" s="5">
        <v>0</v>
      </c>
      <c r="N20" s="5"/>
      <c r="O20" s="5">
        <f t="shared" si="1"/>
        <v>524</v>
      </c>
      <c r="P20" s="5">
        <f t="shared" si="2"/>
        <v>1048</v>
      </c>
    </row>
    <row r="21" spans="1:16" ht="12.75">
      <c r="A21" s="32" t="s">
        <v>14</v>
      </c>
      <c r="B21" s="32"/>
      <c r="C21" s="32"/>
      <c r="D21" s="32"/>
      <c r="F21" s="5" t="s">
        <v>23</v>
      </c>
      <c r="G21" s="5"/>
      <c r="H21" s="5">
        <v>1</v>
      </c>
      <c r="I21" s="5"/>
      <c r="J21" s="5">
        <v>1</v>
      </c>
      <c r="K21" s="5">
        <v>1</v>
      </c>
      <c r="L21" s="5"/>
      <c r="M21" s="5"/>
      <c r="N21" s="5">
        <v>0</v>
      </c>
      <c r="O21" s="5">
        <f t="shared" si="1"/>
        <v>313</v>
      </c>
      <c r="P21" s="5">
        <f t="shared" si="2"/>
        <v>626</v>
      </c>
    </row>
    <row r="22" spans="1:16" ht="12.75">
      <c r="A22" s="5"/>
      <c r="B22" s="2" t="s">
        <v>2</v>
      </c>
      <c r="C22" s="2" t="s">
        <v>11</v>
      </c>
      <c r="D22" s="2" t="s">
        <v>3</v>
      </c>
      <c r="F22" s="17" t="s">
        <v>27</v>
      </c>
      <c r="G22" s="19"/>
      <c r="H22" s="19"/>
      <c r="I22" s="19"/>
      <c r="J22" s="19"/>
      <c r="K22" s="19"/>
      <c r="L22" s="19"/>
      <c r="M22" s="19"/>
      <c r="N22" s="19"/>
      <c r="O22" s="19"/>
      <c r="P22" s="17">
        <f>AVERAGE(P14:P21)</f>
        <v>813.75</v>
      </c>
    </row>
    <row r="23" spans="1:4" ht="12.75">
      <c r="A23" s="5" t="s">
        <v>15</v>
      </c>
      <c r="B23" s="10">
        <v>220</v>
      </c>
      <c r="C23" s="10">
        <v>300</v>
      </c>
      <c r="D23" s="10">
        <v>450</v>
      </c>
    </row>
    <row r="24" spans="1:16" ht="12.75">
      <c r="A24" s="20" t="s">
        <v>62</v>
      </c>
      <c r="B24" s="18">
        <f>B23*$P$22</f>
        <v>179025</v>
      </c>
      <c r="C24" s="18">
        <f>C23*$P$22</f>
        <v>244125</v>
      </c>
      <c r="D24" s="18">
        <f>D23*$P$22</f>
        <v>366187.5</v>
      </c>
      <c r="F24" s="5" t="s">
        <v>66</v>
      </c>
      <c r="G24" s="5" t="s">
        <v>67</v>
      </c>
      <c r="H24" s="5" t="s">
        <v>68</v>
      </c>
      <c r="I24" s="5" t="s">
        <v>69</v>
      </c>
      <c r="J24" s="5" t="s">
        <v>70</v>
      </c>
      <c r="K24" s="5" t="s">
        <v>86</v>
      </c>
      <c r="L24" s="5" t="s">
        <v>71</v>
      </c>
      <c r="M24" s="5" t="s">
        <v>72</v>
      </c>
      <c r="N24" s="5" t="s">
        <v>73</v>
      </c>
      <c r="O24" s="5" t="s">
        <v>74</v>
      </c>
      <c r="P24" s="5" t="s">
        <v>75</v>
      </c>
    </row>
    <row r="25" spans="1:16" ht="12.75">
      <c r="A25" s="20" t="s">
        <v>63</v>
      </c>
      <c r="B25" s="18">
        <f>B23*$R$48</f>
        <v>210804</v>
      </c>
      <c r="C25" s="18">
        <f>C23*$R$48</f>
        <v>287460</v>
      </c>
      <c r="D25" s="18">
        <f>D23*$R$48</f>
        <v>431190</v>
      </c>
      <c r="F25" s="5" t="s">
        <v>67</v>
      </c>
      <c r="G25" s="5">
        <v>0</v>
      </c>
      <c r="H25" s="5">
        <v>116</v>
      </c>
      <c r="I25" s="5">
        <v>320</v>
      </c>
      <c r="J25" s="5">
        <v>146</v>
      </c>
      <c r="K25" s="5">
        <v>230</v>
      </c>
      <c r="L25" s="5">
        <v>464</v>
      </c>
      <c r="M25" s="5">
        <v>449</v>
      </c>
      <c r="N25" s="5">
        <v>353</v>
      </c>
      <c r="O25" s="5">
        <v>428</v>
      </c>
      <c r="P25" s="5">
        <v>469</v>
      </c>
    </row>
    <row r="26" spans="1:16" ht="12.75">
      <c r="A26" s="27" t="s">
        <v>92</v>
      </c>
      <c r="B26" s="28">
        <f>B23*$P$60</f>
        <v>158085.7142857143</v>
      </c>
      <c r="C26" s="28">
        <f>C23*$P$60</f>
        <v>215571.42857142858</v>
      </c>
      <c r="D26" s="28">
        <f>D23*$P$60</f>
        <v>323357.14285714284</v>
      </c>
      <c r="F26" s="5" t="s">
        <v>68</v>
      </c>
      <c r="G26" s="5">
        <v>116</v>
      </c>
      <c r="H26" s="5">
        <v>0</v>
      </c>
      <c r="I26" s="5">
        <v>267</v>
      </c>
      <c r="J26" s="5">
        <v>94</v>
      </c>
      <c r="K26" s="5">
        <v>178</v>
      </c>
      <c r="L26" s="5">
        <v>411</v>
      </c>
      <c r="M26" s="5">
        <v>396</v>
      </c>
      <c r="N26" s="5">
        <v>300</v>
      </c>
      <c r="O26" s="5">
        <v>375</v>
      </c>
      <c r="P26" s="5">
        <v>416</v>
      </c>
    </row>
    <row r="27" spans="6:16" ht="12.75">
      <c r="F27" s="5" t="s">
        <v>69</v>
      </c>
      <c r="G27" s="5">
        <v>320</v>
      </c>
      <c r="H27" s="5">
        <v>267</v>
      </c>
      <c r="I27" s="5">
        <v>0</v>
      </c>
      <c r="J27" s="5">
        <v>223</v>
      </c>
      <c r="K27" s="5">
        <v>99</v>
      </c>
      <c r="L27" s="5">
        <v>210</v>
      </c>
      <c r="M27" s="5">
        <v>136</v>
      </c>
      <c r="N27" s="5">
        <v>99</v>
      </c>
      <c r="O27" s="5">
        <v>153</v>
      </c>
      <c r="P27" s="5">
        <v>215</v>
      </c>
    </row>
    <row r="28" spans="1:16" ht="12.75">
      <c r="A28" s="33" t="s">
        <v>35</v>
      </c>
      <c r="B28" s="21" t="s">
        <v>36</v>
      </c>
      <c r="C28" s="21" t="s">
        <v>37</v>
      </c>
      <c r="D28" s="21" t="s">
        <v>31</v>
      </c>
      <c r="F28" s="5" t="s">
        <v>70</v>
      </c>
      <c r="G28" s="5">
        <v>146</v>
      </c>
      <c r="H28" s="5">
        <v>94</v>
      </c>
      <c r="I28" s="5">
        <v>223</v>
      </c>
      <c r="J28" s="5">
        <v>0</v>
      </c>
      <c r="K28" s="5">
        <v>132</v>
      </c>
      <c r="L28" s="5">
        <v>367</v>
      </c>
      <c r="M28" s="5">
        <v>352</v>
      </c>
      <c r="N28" s="5">
        <v>256</v>
      </c>
      <c r="O28" s="5">
        <v>331</v>
      </c>
      <c r="P28" s="5">
        <v>372</v>
      </c>
    </row>
    <row r="29" spans="1:16" ht="12.75">
      <c r="A29" s="5" t="s">
        <v>39</v>
      </c>
      <c r="B29" s="22">
        <v>34000</v>
      </c>
      <c r="C29" s="5">
        <v>1</v>
      </c>
      <c r="D29" s="22">
        <f>C29*B29</f>
        <v>34000</v>
      </c>
      <c r="F29" s="5" t="s">
        <v>86</v>
      </c>
      <c r="G29" s="5">
        <v>230</v>
      </c>
      <c r="H29" s="5">
        <v>178</v>
      </c>
      <c r="I29" s="5">
        <v>99</v>
      </c>
      <c r="J29" s="5">
        <v>132</v>
      </c>
      <c r="K29" s="5">
        <v>0</v>
      </c>
      <c r="L29" s="5">
        <v>243</v>
      </c>
      <c r="M29" s="5">
        <v>228</v>
      </c>
      <c r="N29" s="5">
        <v>132</v>
      </c>
      <c r="O29" s="5">
        <v>207</v>
      </c>
      <c r="P29" s="5">
        <v>248</v>
      </c>
    </row>
    <row r="30" spans="1:16" ht="12.75">
      <c r="A30" s="5" t="s">
        <v>38</v>
      </c>
      <c r="B30" s="22">
        <v>15000</v>
      </c>
      <c r="C30" s="5">
        <v>1</v>
      </c>
      <c r="D30" s="22">
        <f>C30*B30</f>
        <v>15000</v>
      </c>
      <c r="F30" s="5" t="s">
        <v>71</v>
      </c>
      <c r="G30" s="5">
        <v>464</v>
      </c>
      <c r="H30" s="5">
        <v>411</v>
      </c>
      <c r="I30" s="5">
        <v>210</v>
      </c>
      <c r="J30" s="5">
        <v>367</v>
      </c>
      <c r="K30" s="5">
        <v>243</v>
      </c>
      <c r="L30" s="5">
        <v>0</v>
      </c>
      <c r="M30" s="5">
        <v>234</v>
      </c>
      <c r="N30" s="5">
        <v>120</v>
      </c>
      <c r="O30" s="5">
        <v>129</v>
      </c>
      <c r="P30" s="5">
        <v>57</v>
      </c>
    </row>
    <row r="31" spans="1:16" ht="12.75">
      <c r="A31" s="5" t="s">
        <v>40</v>
      </c>
      <c r="B31" s="22">
        <v>25000</v>
      </c>
      <c r="C31" s="5">
        <v>1</v>
      </c>
      <c r="D31" s="22">
        <f>C31*B31</f>
        <v>25000</v>
      </c>
      <c r="F31" s="5" t="s">
        <v>72</v>
      </c>
      <c r="G31" s="5">
        <v>449</v>
      </c>
      <c r="H31" s="5">
        <v>396</v>
      </c>
      <c r="I31" s="5">
        <v>136</v>
      </c>
      <c r="J31" s="5">
        <v>352</v>
      </c>
      <c r="K31" s="5">
        <v>228</v>
      </c>
      <c r="L31" s="5">
        <v>234</v>
      </c>
      <c r="M31" s="5">
        <v>0</v>
      </c>
      <c r="N31" s="5">
        <v>156</v>
      </c>
      <c r="O31" s="5">
        <v>74</v>
      </c>
      <c r="P31" s="5">
        <v>272</v>
      </c>
    </row>
    <row r="32" spans="1:16" ht="12.75">
      <c r="A32" s="5" t="s">
        <v>41</v>
      </c>
      <c r="B32" s="22">
        <v>44000</v>
      </c>
      <c r="C32" s="5">
        <v>2</v>
      </c>
      <c r="D32" s="22">
        <f>C32*B32</f>
        <v>88000</v>
      </c>
      <c r="F32" s="5" t="s">
        <v>73</v>
      </c>
      <c r="G32" s="5">
        <v>353</v>
      </c>
      <c r="H32" s="5">
        <v>300</v>
      </c>
      <c r="I32" s="5">
        <v>99</v>
      </c>
      <c r="J32" s="5">
        <v>256</v>
      </c>
      <c r="K32" s="5">
        <v>132</v>
      </c>
      <c r="L32" s="5">
        <v>120</v>
      </c>
      <c r="M32" s="5">
        <v>156</v>
      </c>
      <c r="N32" s="5">
        <v>0</v>
      </c>
      <c r="O32" s="5">
        <v>130</v>
      </c>
      <c r="P32" s="5">
        <v>115</v>
      </c>
    </row>
    <row r="33" spans="1:16" ht="12.75">
      <c r="A33" s="5" t="s">
        <v>48</v>
      </c>
      <c r="B33" s="22">
        <v>18000</v>
      </c>
      <c r="C33" s="5">
        <v>3</v>
      </c>
      <c r="D33" s="22">
        <f>C33*B33</f>
        <v>54000</v>
      </c>
      <c r="F33" s="5" t="s">
        <v>74</v>
      </c>
      <c r="G33" s="5">
        <v>428</v>
      </c>
      <c r="H33" s="5">
        <v>375</v>
      </c>
      <c r="I33" s="5">
        <v>153</v>
      </c>
      <c r="J33" s="5">
        <v>331</v>
      </c>
      <c r="K33" s="5">
        <v>207</v>
      </c>
      <c r="L33" s="5">
        <v>129</v>
      </c>
      <c r="M33" s="5">
        <v>74</v>
      </c>
      <c r="N33" s="5">
        <v>130</v>
      </c>
      <c r="O33" s="5">
        <v>0</v>
      </c>
      <c r="P33" s="5">
        <v>220</v>
      </c>
    </row>
    <row r="34" spans="1:16" ht="12.75">
      <c r="A34" s="5" t="s">
        <v>31</v>
      </c>
      <c r="B34" s="5"/>
      <c r="C34" s="5"/>
      <c r="D34" s="22">
        <f>SUM(D29:D33)</f>
        <v>216000</v>
      </c>
      <c r="F34" s="5" t="s">
        <v>75</v>
      </c>
      <c r="G34" s="5">
        <v>469</v>
      </c>
      <c r="H34" s="5">
        <v>416</v>
      </c>
      <c r="I34" s="5">
        <v>215</v>
      </c>
      <c r="J34" s="5">
        <v>372</v>
      </c>
      <c r="K34" s="5">
        <v>248</v>
      </c>
      <c r="L34" s="5">
        <v>57</v>
      </c>
      <c r="M34" s="5">
        <v>272</v>
      </c>
      <c r="N34" s="5">
        <v>115</v>
      </c>
      <c r="O34" s="5">
        <v>220</v>
      </c>
      <c r="P34" s="5">
        <v>0</v>
      </c>
    </row>
    <row r="35" spans="1:4" ht="12.75">
      <c r="A35" s="5" t="s">
        <v>42</v>
      </c>
      <c r="B35" s="5" t="s">
        <v>45</v>
      </c>
      <c r="C35" s="6" t="s">
        <v>46</v>
      </c>
      <c r="D35" s="6"/>
    </row>
    <row r="36" spans="1:18" ht="12.75">
      <c r="A36" s="5" t="s">
        <v>43</v>
      </c>
      <c r="B36" s="5">
        <v>5</v>
      </c>
      <c r="C36" s="23">
        <f>D34/5</f>
        <v>43200</v>
      </c>
      <c r="D36" s="23"/>
      <c r="F36" s="24" t="s">
        <v>76</v>
      </c>
      <c r="G36" s="6" t="s">
        <v>30</v>
      </c>
      <c r="H36" s="6"/>
      <c r="I36" s="6"/>
      <c r="J36" s="6"/>
      <c r="K36" s="6"/>
      <c r="L36" s="6"/>
      <c r="M36" s="6"/>
      <c r="N36" s="6"/>
      <c r="O36" s="6"/>
      <c r="P36" s="6"/>
      <c r="Q36" s="6" t="s">
        <v>34</v>
      </c>
      <c r="R36" s="6"/>
    </row>
    <row r="37" spans="1:18" ht="12.75">
      <c r="A37" s="11" t="s">
        <v>47</v>
      </c>
      <c r="B37" s="11">
        <v>6</v>
      </c>
      <c r="C37" s="23">
        <f>C36/B37</f>
        <v>7200</v>
      </c>
      <c r="D37" s="23"/>
      <c r="F37" s="24"/>
      <c r="G37" s="5" t="s">
        <v>67</v>
      </c>
      <c r="H37" s="5" t="s">
        <v>68</v>
      </c>
      <c r="I37" s="5" t="s">
        <v>69</v>
      </c>
      <c r="J37" s="5" t="s">
        <v>70</v>
      </c>
      <c r="K37" s="5" t="s">
        <v>86</v>
      </c>
      <c r="L37" s="5" t="s">
        <v>71</v>
      </c>
      <c r="M37" s="5" t="s">
        <v>72</v>
      </c>
      <c r="N37" s="5" t="s">
        <v>73</v>
      </c>
      <c r="O37" s="5" t="s">
        <v>74</v>
      </c>
      <c r="P37" s="5" t="s">
        <v>75</v>
      </c>
      <c r="Q37" s="11" t="s">
        <v>33</v>
      </c>
      <c r="R37" s="11" t="s">
        <v>85</v>
      </c>
    </row>
    <row r="38" spans="6:18" ht="12.75">
      <c r="F38" s="5" t="s">
        <v>67</v>
      </c>
      <c r="G38" s="11">
        <v>0</v>
      </c>
      <c r="H38" s="11"/>
      <c r="I38" s="11">
        <v>1</v>
      </c>
      <c r="J38" s="11">
        <v>1</v>
      </c>
      <c r="K38" s="11"/>
      <c r="L38" s="11"/>
      <c r="M38" s="11"/>
      <c r="N38" s="11"/>
      <c r="O38" s="11"/>
      <c r="P38" s="11"/>
      <c r="Q38" s="5">
        <f>SUMPRODUCT(G25:P25,G38:P38)</f>
        <v>466</v>
      </c>
      <c r="R38" s="5">
        <f>Q38*2</f>
        <v>932</v>
      </c>
    </row>
    <row r="39" spans="6:18" ht="12.75">
      <c r="F39" s="5" t="s">
        <v>68</v>
      </c>
      <c r="G39" s="11">
        <v>1</v>
      </c>
      <c r="H39" s="11">
        <v>0</v>
      </c>
      <c r="I39" s="11"/>
      <c r="J39" s="11"/>
      <c r="K39" s="11">
        <v>1</v>
      </c>
      <c r="L39" s="11">
        <v>1</v>
      </c>
      <c r="M39" s="11"/>
      <c r="N39" s="11"/>
      <c r="O39" s="11"/>
      <c r="P39" s="11"/>
      <c r="Q39" s="5">
        <f aca="true" t="shared" si="3" ref="Q39:Q47">SUMPRODUCT(G26:P26,G39:P39)</f>
        <v>705</v>
      </c>
      <c r="R39" s="5">
        <f aca="true" t="shared" si="4" ref="R39:R47">Q39*2</f>
        <v>1410</v>
      </c>
    </row>
    <row r="40" spans="6:18" ht="12.75">
      <c r="F40" s="5" t="s">
        <v>69</v>
      </c>
      <c r="G40" s="11"/>
      <c r="H40" s="11">
        <v>1</v>
      </c>
      <c r="I40" s="11">
        <v>0</v>
      </c>
      <c r="J40" s="11">
        <v>1</v>
      </c>
      <c r="K40" s="11"/>
      <c r="L40" s="11"/>
      <c r="M40" s="11"/>
      <c r="N40" s="11"/>
      <c r="O40" s="11"/>
      <c r="P40" s="11"/>
      <c r="Q40" s="5">
        <f t="shared" si="3"/>
        <v>490</v>
      </c>
      <c r="R40" s="5">
        <f t="shared" si="4"/>
        <v>980</v>
      </c>
    </row>
    <row r="41" spans="6:18" ht="12.75">
      <c r="F41" s="5" t="s">
        <v>70</v>
      </c>
      <c r="G41" s="11"/>
      <c r="H41" s="11">
        <v>1</v>
      </c>
      <c r="I41" s="11"/>
      <c r="J41" s="11">
        <v>0</v>
      </c>
      <c r="K41" s="11">
        <v>1</v>
      </c>
      <c r="L41" s="11"/>
      <c r="M41" s="11"/>
      <c r="N41" s="11"/>
      <c r="O41" s="11"/>
      <c r="P41" s="11"/>
      <c r="Q41" s="5">
        <f t="shared" si="3"/>
        <v>226</v>
      </c>
      <c r="R41" s="5">
        <f t="shared" si="4"/>
        <v>452</v>
      </c>
    </row>
    <row r="42" spans="6:18" ht="12.75">
      <c r="F42" s="5" t="s">
        <v>86</v>
      </c>
      <c r="G42" s="11">
        <v>1</v>
      </c>
      <c r="H42" s="11"/>
      <c r="I42" s="11">
        <v>1</v>
      </c>
      <c r="J42" s="11"/>
      <c r="K42" s="11">
        <v>0</v>
      </c>
      <c r="L42" s="11"/>
      <c r="M42" s="11"/>
      <c r="N42" s="11"/>
      <c r="O42" s="11"/>
      <c r="P42" s="11"/>
      <c r="Q42" s="5">
        <f t="shared" si="3"/>
        <v>329</v>
      </c>
      <c r="R42" s="5">
        <f t="shared" si="4"/>
        <v>658</v>
      </c>
    </row>
    <row r="43" spans="6:18" ht="12.75">
      <c r="F43" s="5" t="s">
        <v>71</v>
      </c>
      <c r="G43" s="11"/>
      <c r="H43" s="11"/>
      <c r="I43" s="11"/>
      <c r="J43" s="11"/>
      <c r="K43" s="11"/>
      <c r="L43" s="11">
        <v>0</v>
      </c>
      <c r="M43" s="11">
        <v>1</v>
      </c>
      <c r="N43" s="11"/>
      <c r="O43" s="11"/>
      <c r="P43" s="11">
        <v>1</v>
      </c>
      <c r="Q43" s="5">
        <f t="shared" si="3"/>
        <v>291</v>
      </c>
      <c r="R43" s="5">
        <f t="shared" si="4"/>
        <v>582</v>
      </c>
    </row>
    <row r="44" spans="6:18" ht="12.75">
      <c r="F44" s="5" t="s">
        <v>72</v>
      </c>
      <c r="G44" s="11"/>
      <c r="H44" s="11"/>
      <c r="I44" s="11">
        <v>1</v>
      </c>
      <c r="J44" s="11"/>
      <c r="K44" s="11"/>
      <c r="L44" s="11"/>
      <c r="M44" s="11">
        <v>0</v>
      </c>
      <c r="N44" s="11"/>
      <c r="O44" s="11">
        <v>1</v>
      </c>
      <c r="P44" s="11">
        <v>1</v>
      </c>
      <c r="Q44" s="5">
        <f t="shared" si="3"/>
        <v>482</v>
      </c>
      <c r="R44" s="5">
        <f t="shared" si="4"/>
        <v>964</v>
      </c>
    </row>
    <row r="45" spans="6:18" ht="12.75">
      <c r="F45" s="5" t="s">
        <v>73</v>
      </c>
      <c r="G45" s="11"/>
      <c r="H45" s="11"/>
      <c r="I45" s="11"/>
      <c r="J45" s="11">
        <v>1</v>
      </c>
      <c r="K45" s="11"/>
      <c r="L45" s="11">
        <v>1</v>
      </c>
      <c r="M45" s="11">
        <v>1</v>
      </c>
      <c r="N45" s="11">
        <v>0</v>
      </c>
      <c r="O45" s="11"/>
      <c r="P45" s="11"/>
      <c r="Q45" s="5">
        <f t="shared" si="3"/>
        <v>532</v>
      </c>
      <c r="R45" s="5">
        <f t="shared" si="4"/>
        <v>1064</v>
      </c>
    </row>
    <row r="46" spans="6:18" ht="12.75">
      <c r="F46" s="5" t="s">
        <v>74</v>
      </c>
      <c r="G46" s="11">
        <v>1</v>
      </c>
      <c r="H46" s="11"/>
      <c r="I46" s="11"/>
      <c r="J46" s="11"/>
      <c r="K46" s="11"/>
      <c r="L46" s="11">
        <v>1</v>
      </c>
      <c r="M46" s="11"/>
      <c r="N46" s="11">
        <v>1</v>
      </c>
      <c r="O46" s="11">
        <v>0</v>
      </c>
      <c r="P46" s="11"/>
      <c r="Q46" s="5">
        <f t="shared" si="3"/>
        <v>687</v>
      </c>
      <c r="R46" s="5">
        <f t="shared" si="4"/>
        <v>1374</v>
      </c>
    </row>
    <row r="47" spans="6:18" ht="12.75">
      <c r="F47" s="5" t="s">
        <v>75</v>
      </c>
      <c r="G47" s="11"/>
      <c r="H47" s="11"/>
      <c r="I47" s="11"/>
      <c r="J47" s="11"/>
      <c r="K47" s="11">
        <v>1</v>
      </c>
      <c r="L47" s="11"/>
      <c r="M47" s="11"/>
      <c r="N47" s="11">
        <v>1</v>
      </c>
      <c r="O47" s="11">
        <v>1</v>
      </c>
      <c r="P47" s="11">
        <v>0</v>
      </c>
      <c r="Q47" s="5">
        <f t="shared" si="3"/>
        <v>583</v>
      </c>
      <c r="R47" s="5">
        <f t="shared" si="4"/>
        <v>1166</v>
      </c>
    </row>
    <row r="48" spans="6:18" ht="12.75">
      <c r="F48" s="17" t="s">
        <v>27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7">
        <f>AVERAGE(R38:R47)</f>
        <v>958.2</v>
      </c>
    </row>
    <row r="50" spans="6:16" ht="12.75">
      <c r="F50" s="15" t="s">
        <v>90</v>
      </c>
      <c r="G50" s="6" t="s">
        <v>30</v>
      </c>
      <c r="H50" s="6"/>
      <c r="I50" s="6"/>
      <c r="J50" s="6"/>
      <c r="K50" s="6"/>
      <c r="L50" s="6"/>
      <c r="M50" s="6"/>
      <c r="N50" s="6"/>
      <c r="O50" s="6" t="s">
        <v>34</v>
      </c>
      <c r="P50" s="6"/>
    </row>
    <row r="51" spans="6:16" ht="12.75">
      <c r="F51" s="16"/>
      <c r="G51" s="2" t="s">
        <v>21</v>
      </c>
      <c r="H51" s="2" t="s">
        <v>20</v>
      </c>
      <c r="I51" s="2" t="s">
        <v>22</v>
      </c>
      <c r="J51" s="2" t="s">
        <v>87</v>
      </c>
      <c r="K51" s="2" t="s">
        <v>17</v>
      </c>
      <c r="L51" s="2" t="s">
        <v>18</v>
      </c>
      <c r="M51" s="2" t="s">
        <v>19</v>
      </c>
      <c r="N51" s="2" t="s">
        <v>23</v>
      </c>
      <c r="O51" s="4" t="s">
        <v>33</v>
      </c>
      <c r="P51" s="4" t="s">
        <v>32</v>
      </c>
    </row>
    <row r="52" spans="6:16" ht="12.75">
      <c r="F52" s="5" t="s">
        <v>21</v>
      </c>
      <c r="G52" s="5">
        <v>0</v>
      </c>
      <c r="H52" s="5"/>
      <c r="I52" s="5"/>
      <c r="J52" s="5"/>
      <c r="K52" s="5"/>
      <c r="L52" s="5">
        <v>1</v>
      </c>
      <c r="M52" s="5">
        <v>1</v>
      </c>
      <c r="N52" s="5"/>
      <c r="O52" s="5">
        <f>SUMPRODUCT(G52:N52,G2:N2)</f>
        <v>341</v>
      </c>
      <c r="P52" s="5">
        <f>O52*2</f>
        <v>682</v>
      </c>
    </row>
    <row r="53" spans="6:16" ht="12.75">
      <c r="F53" s="5" t="s">
        <v>20</v>
      </c>
      <c r="G53" s="5"/>
      <c r="H53" s="5">
        <v>0</v>
      </c>
      <c r="I53" s="5"/>
      <c r="J53" s="5"/>
      <c r="K53" s="5"/>
      <c r="L53" s="5">
        <v>1</v>
      </c>
      <c r="M53" s="5"/>
      <c r="N53" s="5">
        <v>1</v>
      </c>
      <c r="O53" s="5">
        <f aca="true" t="shared" si="5" ref="O53:O59">SUMPRODUCT(G53:N53,G3:N3)</f>
        <v>241</v>
      </c>
      <c r="P53" s="5">
        <f aca="true" t="shared" si="6" ref="P53:P59">O53*2</f>
        <v>482</v>
      </c>
    </row>
    <row r="54" spans="6:16" ht="12.75">
      <c r="F54" s="5" t="s">
        <v>22</v>
      </c>
      <c r="G54" s="5"/>
      <c r="H54" s="5"/>
      <c r="I54" s="5">
        <v>0</v>
      </c>
      <c r="J54" s="5"/>
      <c r="K54" s="5">
        <v>1</v>
      </c>
      <c r="L54" s="5"/>
      <c r="M54" s="5"/>
      <c r="N54" s="5">
        <v>1</v>
      </c>
      <c r="O54" s="5">
        <f t="shared" si="5"/>
        <v>349</v>
      </c>
      <c r="P54" s="5">
        <f t="shared" si="6"/>
        <v>698</v>
      </c>
    </row>
    <row r="55" spans="6:16" ht="12.75">
      <c r="F55" s="25" t="s">
        <v>91</v>
      </c>
      <c r="G55" s="5"/>
      <c r="H55" s="5"/>
      <c r="I55" s="5"/>
      <c r="J55" s="5">
        <v>0</v>
      </c>
      <c r="K55" s="5"/>
      <c r="L55" s="5"/>
      <c r="M55" s="5"/>
      <c r="N55" s="5"/>
      <c r="O55" s="5">
        <f t="shared" si="5"/>
        <v>0</v>
      </c>
      <c r="P55" s="5">
        <f t="shared" si="6"/>
        <v>0</v>
      </c>
    </row>
    <row r="56" spans="6:16" ht="12.75">
      <c r="F56" s="5" t="s">
        <v>17</v>
      </c>
      <c r="G56" s="5">
        <v>1</v>
      </c>
      <c r="H56" s="5">
        <v>1</v>
      </c>
      <c r="I56" s="5"/>
      <c r="J56" s="5"/>
      <c r="K56" s="5">
        <v>0</v>
      </c>
      <c r="L56" s="5"/>
      <c r="M56" s="5"/>
      <c r="N56" s="5"/>
      <c r="O56" s="5">
        <f t="shared" si="5"/>
        <v>474</v>
      </c>
      <c r="P56" s="5">
        <f t="shared" si="6"/>
        <v>948</v>
      </c>
    </row>
    <row r="57" spans="6:16" ht="12.75">
      <c r="F57" s="5" t="s">
        <v>18</v>
      </c>
      <c r="G57" s="5"/>
      <c r="H57" s="5"/>
      <c r="I57" s="5">
        <v>1</v>
      </c>
      <c r="J57" s="5"/>
      <c r="K57" s="5"/>
      <c r="L57" s="5">
        <v>0</v>
      </c>
      <c r="M57" s="5">
        <v>1</v>
      </c>
      <c r="N57" s="5"/>
      <c r="O57" s="5">
        <f t="shared" si="5"/>
        <v>441</v>
      </c>
      <c r="P57" s="5">
        <f t="shared" si="6"/>
        <v>882</v>
      </c>
    </row>
    <row r="58" spans="6:16" ht="12.75">
      <c r="F58" s="5" t="s">
        <v>19</v>
      </c>
      <c r="G58" s="5"/>
      <c r="H58" s="5">
        <v>1</v>
      </c>
      <c r="I58" s="5">
        <v>1</v>
      </c>
      <c r="J58" s="5"/>
      <c r="K58" s="5"/>
      <c r="L58" s="5"/>
      <c r="M58" s="5">
        <v>0</v>
      </c>
      <c r="N58" s="5"/>
      <c r="O58" s="5">
        <f t="shared" si="5"/>
        <v>424</v>
      </c>
      <c r="P58" s="5">
        <f t="shared" si="6"/>
        <v>848</v>
      </c>
    </row>
    <row r="59" spans="6:16" ht="12.75">
      <c r="F59" s="5" t="s">
        <v>23</v>
      </c>
      <c r="G59" s="5">
        <v>1</v>
      </c>
      <c r="H59" s="5"/>
      <c r="I59" s="5"/>
      <c r="J59" s="5"/>
      <c r="K59" s="5">
        <v>1</v>
      </c>
      <c r="L59" s="5"/>
      <c r="M59" s="5"/>
      <c r="N59" s="5">
        <v>0</v>
      </c>
      <c r="O59" s="5">
        <f t="shared" si="5"/>
        <v>245</v>
      </c>
      <c r="P59" s="5">
        <f t="shared" si="6"/>
        <v>490</v>
      </c>
    </row>
    <row r="60" spans="6:16" ht="12.75">
      <c r="F60" s="17" t="s">
        <v>27</v>
      </c>
      <c r="G60" s="19"/>
      <c r="H60" s="19"/>
      <c r="I60" s="19"/>
      <c r="J60" s="19"/>
      <c r="K60" s="19"/>
      <c r="L60" s="19"/>
      <c r="M60" s="19"/>
      <c r="N60" s="19"/>
      <c r="O60" s="19"/>
      <c r="P60" s="26">
        <f>AVERAGE(P52:P54,P56:P59)</f>
        <v>718.5714285714286</v>
      </c>
    </row>
  </sheetData>
  <mergeCells count="20">
    <mergeCell ref="G60:O60"/>
    <mergeCell ref="B18:C18"/>
    <mergeCell ref="B19:C19"/>
    <mergeCell ref="Q36:R36"/>
    <mergeCell ref="G48:Q48"/>
    <mergeCell ref="F50:F51"/>
    <mergeCell ref="G50:N50"/>
    <mergeCell ref="O50:P50"/>
    <mergeCell ref="A1:D1"/>
    <mergeCell ref="A21:D21"/>
    <mergeCell ref="G10:N10"/>
    <mergeCell ref="G12:N12"/>
    <mergeCell ref="G22:O22"/>
    <mergeCell ref="O12:P12"/>
    <mergeCell ref="F12:F13"/>
    <mergeCell ref="C35:D35"/>
    <mergeCell ref="C36:D36"/>
    <mergeCell ref="C37:D37"/>
    <mergeCell ref="F36:F37"/>
    <mergeCell ref="G36:P36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C4" sqref="C4"/>
    </sheetView>
  </sheetViews>
  <sheetFormatPr defaultColWidth="9.140625" defaultRowHeight="12.75"/>
  <cols>
    <col min="1" max="1" width="20.7109375" style="7" bestFit="1" customWidth="1"/>
    <col min="2" max="2" width="7.28125" style="7" bestFit="1" customWidth="1"/>
    <col min="3" max="3" width="6.00390625" style="7" bestFit="1" customWidth="1"/>
    <col min="4" max="4" width="7.8515625" style="7" bestFit="1" customWidth="1"/>
    <col min="5" max="5" width="20.7109375" style="7" bestFit="1" customWidth="1"/>
    <col min="6" max="6" width="7.28125" style="7" bestFit="1" customWidth="1"/>
    <col min="7" max="7" width="6.00390625" style="7" bestFit="1" customWidth="1"/>
    <col min="8" max="8" width="7.8515625" style="7" bestFit="1" customWidth="1"/>
  </cols>
  <sheetData>
    <row r="1" spans="1:8" ht="12.75">
      <c r="A1" s="32" t="s">
        <v>88</v>
      </c>
      <c r="B1" s="32"/>
      <c r="C1" s="32"/>
      <c r="D1" s="32"/>
      <c r="E1" s="32" t="s">
        <v>89</v>
      </c>
      <c r="F1" s="32"/>
      <c r="G1" s="32"/>
      <c r="H1" s="32"/>
    </row>
    <row r="2" spans="1:8" ht="12.75">
      <c r="A2" s="5"/>
      <c r="B2" s="2" t="s">
        <v>77</v>
      </c>
      <c r="C2" s="2" t="s">
        <v>78</v>
      </c>
      <c r="D2" s="2" t="s">
        <v>79</v>
      </c>
      <c r="E2" s="5"/>
      <c r="F2" s="2" t="s">
        <v>77</v>
      </c>
      <c r="G2" s="2" t="s">
        <v>78</v>
      </c>
      <c r="H2" s="2" t="s">
        <v>79</v>
      </c>
    </row>
    <row r="3" spans="1:8" ht="12.75">
      <c r="A3" s="5" t="s">
        <v>1</v>
      </c>
      <c r="B3" s="10">
        <v>150000</v>
      </c>
      <c r="C3" s="5">
        <v>8</v>
      </c>
      <c r="D3" s="10">
        <f>C3*B3</f>
        <v>1200000</v>
      </c>
      <c r="E3" s="5" t="s">
        <v>1</v>
      </c>
      <c r="F3" s="10">
        <v>150000</v>
      </c>
      <c r="G3" s="5">
        <v>5</v>
      </c>
      <c r="H3" s="10">
        <f>G3*F3</f>
        <v>750000</v>
      </c>
    </row>
    <row r="4" spans="1:8" ht="12.75">
      <c r="A4" s="5" t="s">
        <v>52</v>
      </c>
      <c r="B4" s="10">
        <f>C15</f>
        <v>33840</v>
      </c>
      <c r="C4" s="5">
        <v>1</v>
      </c>
      <c r="D4" s="10">
        <f>C4*B4</f>
        <v>33840</v>
      </c>
      <c r="E4" s="5" t="s">
        <v>52</v>
      </c>
      <c r="F4" s="10">
        <f>G15</f>
        <v>33840</v>
      </c>
      <c r="G4" s="5">
        <v>1</v>
      </c>
      <c r="H4" s="10">
        <f>G4*F4</f>
        <v>33840</v>
      </c>
    </row>
    <row r="5" spans="1:8" ht="12.75">
      <c r="A5" s="5" t="s">
        <v>80</v>
      </c>
      <c r="B5" s="10">
        <v>163000</v>
      </c>
      <c r="C5" s="5">
        <v>2</v>
      </c>
      <c r="D5" s="10">
        <f>C5*B5</f>
        <v>326000</v>
      </c>
      <c r="E5" s="5" t="s">
        <v>80</v>
      </c>
      <c r="F5" s="10">
        <v>163000</v>
      </c>
      <c r="G5" s="5">
        <v>1</v>
      </c>
      <c r="H5" s="10">
        <f>G5*F5</f>
        <v>163000</v>
      </c>
    </row>
    <row r="6" spans="1:8" ht="12.75">
      <c r="A6" s="5" t="s">
        <v>31</v>
      </c>
      <c r="B6" s="5"/>
      <c r="C6" s="5"/>
      <c r="D6" s="10">
        <f>SUM(D3:D5)</f>
        <v>1559840</v>
      </c>
      <c r="E6" s="5" t="s">
        <v>31</v>
      </c>
      <c r="F6" s="5"/>
      <c r="G6" s="5"/>
      <c r="H6" s="10">
        <f>SUM(H3:H5)</f>
        <v>946840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6" t="s">
        <v>53</v>
      </c>
      <c r="B8" s="6"/>
      <c r="C8" s="6"/>
      <c r="D8" s="6"/>
      <c r="E8" s="6" t="s">
        <v>53</v>
      </c>
      <c r="F8" s="6"/>
      <c r="G8" s="6"/>
      <c r="H8" s="6"/>
    </row>
    <row r="9" spans="1:8" ht="12.75">
      <c r="A9" s="5" t="s">
        <v>81</v>
      </c>
      <c r="B9" s="5">
        <v>20</v>
      </c>
      <c r="C9" s="10">
        <v>360</v>
      </c>
      <c r="D9" s="10">
        <f>B9*C9</f>
        <v>7200</v>
      </c>
      <c r="E9" s="5" t="s">
        <v>81</v>
      </c>
      <c r="F9" s="5">
        <v>20</v>
      </c>
      <c r="G9" s="10">
        <v>360</v>
      </c>
      <c r="H9" s="10">
        <f>F9*G9</f>
        <v>7200</v>
      </c>
    </row>
    <row r="10" spans="1:8" ht="12.75">
      <c r="A10" s="5" t="s">
        <v>50</v>
      </c>
      <c r="B10" s="5">
        <v>6</v>
      </c>
      <c r="C10" s="10">
        <v>13000</v>
      </c>
      <c r="D10" s="10">
        <f>B10*C10</f>
        <v>78000</v>
      </c>
      <c r="E10" s="5" t="s">
        <v>50</v>
      </c>
      <c r="F10" s="5">
        <v>6</v>
      </c>
      <c r="G10" s="10">
        <v>13000</v>
      </c>
      <c r="H10" s="10">
        <f>F10*G10</f>
        <v>78000</v>
      </c>
    </row>
    <row r="11" spans="1:8" ht="12.75">
      <c r="A11" s="5" t="s">
        <v>49</v>
      </c>
      <c r="B11" s="5">
        <v>8</v>
      </c>
      <c r="C11" s="10">
        <v>8000</v>
      </c>
      <c r="D11" s="10">
        <f>B11*C11</f>
        <v>64000</v>
      </c>
      <c r="E11" s="5" t="s">
        <v>49</v>
      </c>
      <c r="F11" s="5">
        <v>8</v>
      </c>
      <c r="G11" s="10">
        <v>8000</v>
      </c>
      <c r="H11" s="10">
        <f>F11*G11</f>
        <v>64000</v>
      </c>
    </row>
    <row r="12" spans="1:8" ht="12.75">
      <c r="A12" s="5" t="s">
        <v>10</v>
      </c>
      <c r="B12" s="5">
        <v>1</v>
      </c>
      <c r="C12" s="10">
        <v>20000</v>
      </c>
      <c r="D12" s="10">
        <f>B12*C12</f>
        <v>20000</v>
      </c>
      <c r="E12" s="5" t="s">
        <v>10</v>
      </c>
      <c r="F12" s="5">
        <v>1</v>
      </c>
      <c r="G12" s="10">
        <v>20000</v>
      </c>
      <c r="H12" s="10">
        <f>F12*G12</f>
        <v>20000</v>
      </c>
    </row>
    <row r="13" spans="1:8" ht="12.75">
      <c r="A13" s="5" t="s">
        <v>31</v>
      </c>
      <c r="B13" s="5"/>
      <c r="C13" s="5"/>
      <c r="D13" s="10">
        <f>SUM(D9:D12)</f>
        <v>169200</v>
      </c>
      <c r="E13" s="5" t="s">
        <v>31</v>
      </c>
      <c r="F13" s="5"/>
      <c r="G13" s="5"/>
      <c r="H13" s="10">
        <f>SUM(H9:H12)</f>
        <v>169200</v>
      </c>
    </row>
    <row r="14" spans="1:8" ht="12.75">
      <c r="A14" s="5" t="s">
        <v>42</v>
      </c>
      <c r="B14" s="2" t="s">
        <v>44</v>
      </c>
      <c r="C14" s="6" t="s">
        <v>46</v>
      </c>
      <c r="D14" s="6"/>
      <c r="E14" s="5" t="s">
        <v>42</v>
      </c>
      <c r="F14" s="2" t="s">
        <v>44</v>
      </c>
      <c r="G14" s="6" t="s">
        <v>46</v>
      </c>
      <c r="H14" s="6"/>
    </row>
    <row r="15" spans="1:8" ht="12.75">
      <c r="A15" s="5" t="s">
        <v>51</v>
      </c>
      <c r="B15" s="5">
        <v>5</v>
      </c>
      <c r="C15" s="77">
        <f>D13/B15</f>
        <v>33840</v>
      </c>
      <c r="D15" s="77"/>
      <c r="E15" s="5" t="s">
        <v>51</v>
      </c>
      <c r="F15" s="5">
        <v>5</v>
      </c>
      <c r="G15" s="77">
        <f>H13/F15</f>
        <v>33840</v>
      </c>
      <c r="H15" s="77"/>
    </row>
  </sheetData>
  <mergeCells count="8">
    <mergeCell ref="E8:H8"/>
    <mergeCell ref="G14:H14"/>
    <mergeCell ref="G15:H15"/>
    <mergeCell ref="E1:H1"/>
    <mergeCell ref="C14:D14"/>
    <mergeCell ref="C15:D15"/>
    <mergeCell ref="A8:D8"/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Literaton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Marton David Ivanyi</dc:creator>
  <cp:keywords/>
  <dc:description/>
  <cp:lastModifiedBy>Marton David Ivanyi</cp:lastModifiedBy>
  <dcterms:created xsi:type="dcterms:W3CDTF">2008-11-13T13:18:10Z</dcterms:created>
  <dcterms:modified xsi:type="dcterms:W3CDTF">2008-11-19T21:57:26Z</dcterms:modified>
  <cp:category/>
  <cp:version/>
  <cp:contentType/>
  <cp:contentStatus/>
</cp:coreProperties>
</file>